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G23" i="3"/>
  <c r="G22" i="3" l="1"/>
  <c r="F22" i="3"/>
  <c r="C22" i="3"/>
  <c r="G21" i="3"/>
  <c r="C21" i="3"/>
  <c r="G20" i="3"/>
  <c r="F20" i="3"/>
  <c r="C20" i="3"/>
  <c r="G19" i="3"/>
  <c r="C19" i="3"/>
  <c r="G18" i="3"/>
  <c r="C18" i="3"/>
  <c r="G17" i="3"/>
  <c r="C17" i="3"/>
  <c r="M9" i="5" l="1"/>
  <c r="M17" i="5"/>
  <c r="M21" i="5"/>
  <c r="M13" i="5"/>
  <c r="B43" i="4"/>
  <c r="C43" i="4"/>
  <c r="D43" i="4" s="1"/>
  <c r="B44" i="4"/>
  <c r="D44" i="4" s="1"/>
  <c r="C44" i="4"/>
  <c r="B45" i="4"/>
  <c r="C45" i="4"/>
  <c r="D45" i="4"/>
  <c r="B46" i="4"/>
  <c r="C46" i="4"/>
  <c r="B47" i="4"/>
  <c r="D47" i="4" s="1"/>
  <c r="C47" i="4"/>
  <c r="B48" i="4"/>
  <c r="C48" i="4"/>
  <c r="D48" i="4" s="1"/>
  <c r="D46" i="4" l="1"/>
  <c r="B49" i="4" l="1"/>
  <c r="C49" i="4" l="1"/>
  <c r="B54" i="4"/>
  <c r="C54" i="4"/>
  <c r="B55" i="4"/>
  <c r="C55" i="4"/>
  <c r="B56" i="4"/>
  <c r="C56" i="4"/>
  <c r="D56" i="4" s="1"/>
  <c r="B57" i="4"/>
  <c r="C57" i="4"/>
  <c r="B58" i="4"/>
  <c r="C58" i="4"/>
  <c r="B59" i="4"/>
  <c r="C59" i="4"/>
  <c r="D59" i="4" l="1"/>
  <c r="D58" i="4"/>
  <c r="D54" i="4"/>
  <c r="D55" i="4"/>
  <c r="D57" i="4"/>
  <c r="B7" i="4" l="1"/>
  <c r="A52" i="4"/>
  <c r="A41" i="4"/>
  <c r="B13" i="3"/>
  <c r="C60" i="4" l="1"/>
  <c r="N6" i="4"/>
  <c r="B60" i="4"/>
  <c r="N5" i="3"/>
  <c r="O25" i="4" l="1"/>
  <c r="D49" i="4"/>
  <c r="G1" i="5"/>
  <c r="H2" i="4"/>
  <c r="B6" i="4"/>
  <c r="B5" i="4"/>
  <c r="G6" i="4" l="1"/>
  <c r="J6" i="4"/>
  <c r="M6" i="4"/>
  <c r="N25" i="4" s="1"/>
  <c r="P6" i="4"/>
  <c r="S6" i="4"/>
  <c r="V6" i="4"/>
  <c r="D6" i="4"/>
  <c r="P5" i="4"/>
  <c r="P7" i="4" s="1"/>
  <c r="S5" i="4"/>
  <c r="V5" i="4"/>
  <c r="D5" i="4"/>
  <c r="H6" i="4"/>
  <c r="H25" i="4" s="1"/>
  <c r="K6" i="4"/>
  <c r="L25" i="4" s="1"/>
  <c r="Q6" i="4"/>
  <c r="T6" i="4"/>
  <c r="W6" i="4"/>
  <c r="E6" i="4"/>
  <c r="Q5" i="4"/>
  <c r="T5" i="4"/>
  <c r="W5" i="4"/>
  <c r="E5" i="4"/>
  <c r="V7" i="4" l="1"/>
  <c r="W25" i="4"/>
  <c r="U25" i="4"/>
  <c r="T25" i="4"/>
  <c r="Q25" i="4"/>
  <c r="R25" i="4"/>
  <c r="E25" i="4"/>
  <c r="E7" i="4"/>
  <c r="K25" i="4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D8" i="4" l="1"/>
  <c r="G8" i="4"/>
  <c r="P8" i="4"/>
  <c r="J8" i="4"/>
  <c r="M8" i="4"/>
  <c r="V8" i="4"/>
  <c r="S8" i="4"/>
</calcChain>
</file>

<file path=xl/sharedStrings.xml><?xml version="1.0" encoding="utf-8"?>
<sst xmlns="http://schemas.openxmlformats.org/spreadsheetml/2006/main" count="105" uniqueCount="52">
  <si>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</si>
  <si>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</si>
  <si>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</si>
  <si>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</si>
  <si>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</si>
  <si>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</si>
  <si>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</si>
  <si>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</si>
  <si>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</si>
  <si>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</si>
  <si>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</si>
  <si>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</si>
  <si>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</si>
  <si>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</si>
  <si>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</si>
  <si>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</si>
  <si>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</si>
  <si>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</si>
  <si>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</si>
  <si>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</si>
  <si>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</si>
  <si>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</si>
  <si>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</si>
  <si>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</si>
  <si>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</si>
  <si>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</si>
  <si>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</si>
  <si>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</si>
  <si>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</si>
  <si>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</si>
  <si>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</si>
  <si>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</si>
  <si>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</si>
  <si>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</si>
  <si>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</si>
  <si>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</si>
  <si>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Current Year (2020/2021)</t>
  </si>
  <si>
    <t>Prior Year (2019/2020)</t>
  </si>
  <si>
    <t>***</t>
  </si>
  <si>
    <t>June</t>
  </si>
  <si>
    <t>July</t>
  </si>
  <si>
    <t>Aug</t>
  </si>
  <si>
    <t>Sept</t>
  </si>
  <si>
    <t>August</t>
  </si>
  <si>
    <t>Oct</t>
  </si>
  <si>
    <t>Nov</t>
  </si>
  <si>
    <t>Dec</t>
  </si>
  <si>
    <t>DEC</t>
  </si>
  <si>
    <t>AUG</t>
  </si>
  <si>
    <t>NOV</t>
  </si>
  <si>
    <t>SEPT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</si>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</sst>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16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2629934</c:v>
                </c:pt>
                <c:pt idx="1">
                  <c:v>3456641</c:v>
                </c:pt>
                <c:pt idx="2">
                  <c:v>4364840</c:v>
                </c:pt>
                <c:pt idx="3">
                  <c:v>3255766</c:v>
                </c:pt>
                <c:pt idx="4">
                  <c:v>2448610</c:v>
                </c:pt>
                <c:pt idx="5">
                  <c:v>2484917</c:v>
                </c:pt>
                <c:pt idx="6">
                  <c:v>2793607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2802052</c:v>
                </c:pt>
                <c:pt idx="1">
                  <c:v>3385366</c:v>
                </c:pt>
                <c:pt idx="2">
                  <c:v>3470448</c:v>
                </c:pt>
                <c:pt idx="3">
                  <c:v>3631455</c:v>
                </c:pt>
                <c:pt idx="4">
                  <c:v>2538922</c:v>
                </c:pt>
                <c:pt idx="5">
                  <c:v>2405818</c:v>
                </c:pt>
                <c:pt idx="6">
                  <c:v>2803771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1273660</c:v>
                </c:pt>
                <c:pt idx="1">
                  <c:v>1527956</c:v>
                </c:pt>
                <c:pt idx="2">
                  <c:v>1829758</c:v>
                </c:pt>
                <c:pt idx="3">
                  <c:v>1665239</c:v>
                </c:pt>
                <c:pt idx="4">
                  <c:v>1657467</c:v>
                </c:pt>
                <c:pt idx="5">
                  <c:v>1535448</c:v>
                </c:pt>
                <c:pt idx="6">
                  <c:v>1367905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1304116</c:v>
                </c:pt>
                <c:pt idx="1">
                  <c:v>1664865</c:v>
                </c:pt>
                <c:pt idx="2">
                  <c:v>1582276</c:v>
                </c:pt>
                <c:pt idx="3">
                  <c:v>1633351</c:v>
                </c:pt>
                <c:pt idx="4">
                  <c:v>1665276</c:v>
                </c:pt>
                <c:pt idx="5">
                  <c:v>1561812</c:v>
                </c:pt>
                <c:pt idx="6">
                  <c:v>1348000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zoomScale="90" zoomScaleNormal="90" zoomScaleSheetLayoutView="90" workbookViewId="0">
      <selection activeCell="M49" sqref="M49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2" t="s">
        <v>39</v>
      </c>
      <c r="E4" s="52"/>
      <c r="F4" s="16"/>
      <c r="G4" s="52" t="s">
        <v>40</v>
      </c>
      <c r="H4" s="52"/>
      <c r="I4" s="16"/>
      <c r="J4" s="52" t="s">
        <v>48</v>
      </c>
      <c r="K4" s="52"/>
      <c r="L4" s="16"/>
      <c r="M4" s="52" t="s">
        <v>50</v>
      </c>
      <c r="N4" s="52"/>
      <c r="O4" s="16"/>
      <c r="P4" s="52" t="s">
        <v>51</v>
      </c>
      <c r="Q4" s="52"/>
      <c r="R4" s="16"/>
      <c r="S4" s="52" t="s">
        <v>49</v>
      </c>
      <c r="T4" s="52"/>
      <c r="U4" s="16"/>
      <c r="V4" s="52" t="s">
        <v>47</v>
      </c>
      <c r="W4" s="52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2629934</v>
      </c>
      <c r="E5" s="14">
        <f>B43</f>
        <v>2802052</v>
      </c>
      <c r="G5" s="15">
        <f>C44</f>
        <v>3456641</v>
      </c>
      <c r="H5" s="14">
        <f>B44</f>
        <v>3385366</v>
      </c>
      <c r="J5" s="15">
        <f>C45</f>
        <v>4364840</v>
      </c>
      <c r="K5" s="14">
        <f>B45</f>
        <v>3470448</v>
      </c>
      <c r="M5" s="15">
        <f>C46</f>
        <v>3255766</v>
      </c>
      <c r="N5" s="14">
        <f>B46</f>
        <v>3631455</v>
      </c>
      <c r="P5" s="15">
        <f>C47</f>
        <v>2448610</v>
      </c>
      <c r="Q5" s="14">
        <f>B47</f>
        <v>2538922</v>
      </c>
      <c r="S5" s="15">
        <f>C48</f>
        <v>2484917</v>
      </c>
      <c r="T5" s="14">
        <f>B48</f>
        <v>2405818</v>
      </c>
      <c r="V5" s="15">
        <f>C49</f>
        <v>2793607</v>
      </c>
      <c r="W5" s="14">
        <f>B49</f>
        <v>2803771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1273660</v>
      </c>
      <c r="E6" s="14">
        <f>B54</f>
        <v>1304116</v>
      </c>
      <c r="G6" s="15">
        <f>C55</f>
        <v>1527956</v>
      </c>
      <c r="H6" s="14">
        <f>B55</f>
        <v>1664865</v>
      </c>
      <c r="J6" s="15">
        <f>C56</f>
        <v>1829758</v>
      </c>
      <c r="K6" s="14">
        <f>B56</f>
        <v>1582276</v>
      </c>
      <c r="M6" s="15">
        <f>C57</f>
        <v>1665239</v>
      </c>
      <c r="N6" s="14">
        <f>B57</f>
        <v>1633351</v>
      </c>
      <c r="P6" s="15">
        <f>C58</f>
        <v>1657467</v>
      </c>
      <c r="Q6" s="14">
        <f>B58</f>
        <v>1665276</v>
      </c>
      <c r="S6" s="15">
        <f>C59</f>
        <v>1535448</v>
      </c>
      <c r="T6" s="14">
        <f>B59</f>
        <v>1561812</v>
      </c>
      <c r="V6" s="15">
        <f>C60</f>
        <v>1367905</v>
      </c>
      <c r="W6" s="14">
        <f>B60</f>
        <v>1348000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3903594</v>
      </c>
      <c r="E7" s="14">
        <f>SUM(E5:E6)</f>
        <v>4106168</v>
      </c>
      <c r="G7" s="15">
        <f>SUM(G5:G6)</f>
        <v>4984597</v>
      </c>
      <c r="H7" s="14">
        <f>SUM(H5:H6)</f>
        <v>5050231</v>
      </c>
      <c r="J7" s="15">
        <f>SUM(J5:J6)</f>
        <v>6194598</v>
      </c>
      <c r="K7" s="14">
        <f>SUM(K5:K6)</f>
        <v>5052724</v>
      </c>
      <c r="M7" s="15">
        <f>SUM(M5:M6)</f>
        <v>4921005</v>
      </c>
      <c r="N7" s="14">
        <f>SUM(N5:N6)</f>
        <v>5264806</v>
      </c>
      <c r="P7" s="15">
        <f>SUM(P5:P6)</f>
        <v>4106077</v>
      </c>
      <c r="Q7" s="14">
        <f>SUM(Q5:Q6)</f>
        <v>4204198</v>
      </c>
      <c r="S7" s="15">
        <f>SUM(S5:S6)</f>
        <v>4020365</v>
      </c>
      <c r="T7" s="14">
        <f>SUM(T5:T6)</f>
        <v>3967630</v>
      </c>
      <c r="V7" s="15">
        <f>SUM(V5:V6)</f>
        <v>4161512</v>
      </c>
      <c r="W7" s="14">
        <f>SUM(W5:W6)</f>
        <v>4151771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4" t="s">
        <v>34</v>
      </c>
      <c r="C8" s="55"/>
      <c r="D8" s="51">
        <f>E7/D7-1</f>
        <v>5.1894228754322258E-2</v>
      </c>
      <c r="E8" s="51"/>
      <c r="F8" s="19"/>
      <c r="G8" s="51">
        <f>H7/G7-1</f>
        <v>1.3167363379627206E-2</v>
      </c>
      <c r="H8" s="51"/>
      <c r="I8" s="19"/>
      <c r="J8" s="51">
        <f>K7/J7-1</f>
        <v>-0.18433383409222037</v>
      </c>
      <c r="K8" s="51"/>
      <c r="L8" s="19"/>
      <c r="M8" s="51">
        <f>N7/M7-1</f>
        <v>6.9863981036393907E-2</v>
      </c>
      <c r="N8" s="51"/>
      <c r="O8" s="19"/>
      <c r="P8" s="51">
        <f>Q7/P7-1</f>
        <v>2.3896531896503648E-2</v>
      </c>
      <c r="Q8" s="51"/>
      <c r="R8" s="19"/>
      <c r="S8" s="51">
        <f>T7/S7-1</f>
        <v>-1.3116968235471149E-2</v>
      </c>
      <c r="T8" s="51"/>
      <c r="U8" s="19"/>
      <c r="V8" s="51">
        <f>W7/V7-1</f>
        <v>-2.3407357710371057E-3</v>
      </c>
      <c r="W8" s="51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2.3912190066422756E-2</v>
      </c>
      <c r="H25" s="5">
        <f>H6/G6-1</f>
        <v>8.9602711072831909E-2</v>
      </c>
      <c r="K25" s="5">
        <f>K6/J6-1</f>
        <v>-0.1352539516154595</v>
      </c>
      <c r="L25" s="5">
        <f t="shared" ref="L25:W25" si="0">L6/K6-1</f>
        <v>-1</v>
      </c>
      <c r="M25" s="5"/>
      <c r="N25" s="5">
        <f t="shared" si="0"/>
        <v>-1.9149203207467491E-2</v>
      </c>
      <c r="O25" s="5">
        <f t="shared" si="0"/>
        <v>-1</v>
      </c>
      <c r="P25" s="5"/>
      <c r="Q25" s="5">
        <f t="shared" si="0"/>
        <v>4.7114060189432649E-3</v>
      </c>
      <c r="R25" s="5">
        <f t="shared" si="0"/>
        <v>-1</v>
      </c>
      <c r="S25" s="5"/>
      <c r="T25" s="5">
        <f t="shared" si="0"/>
        <v>1.7170233052503203E-2</v>
      </c>
      <c r="U25" s="5">
        <f t="shared" si="0"/>
        <v>-1</v>
      </c>
      <c r="V25" s="5"/>
      <c r="W25" s="5">
        <f t="shared" si="0"/>
        <v>-1.4551449113790804E-2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3" t="s">
        <v>8</v>
      </c>
      <c r="B29" s="53"/>
      <c r="C29" s="53"/>
      <c r="D29" s="53"/>
      <c r="E29" s="53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38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39</v>
      </c>
      <c r="B43" s="6">
        <f>'Consumption Input'!F17</f>
        <v>2802052</v>
      </c>
      <c r="C43" s="6">
        <f>'Consumption Input'!B17</f>
        <v>2629934</v>
      </c>
      <c r="D43" s="4">
        <f t="shared" ref="D43:D48" si="1">B43/C43</f>
        <v>1.0654457488286779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40</v>
      </c>
      <c r="B44" s="6">
        <f>'Consumption Input'!F18</f>
        <v>3385366</v>
      </c>
      <c r="C44" s="6">
        <f>'Consumption Input'!B18</f>
        <v>3456641</v>
      </c>
      <c r="D44" s="4">
        <f t="shared" si="1"/>
        <v>0.97938027119391335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41</v>
      </c>
      <c r="B45" s="6">
        <f>'Consumption Input'!F19</f>
        <v>3470448</v>
      </c>
      <c r="C45" s="6">
        <f>'Consumption Input'!B19</f>
        <v>4364840</v>
      </c>
      <c r="D45" s="4">
        <f t="shared" si="1"/>
        <v>0.79509168720961132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42</v>
      </c>
      <c r="B46" s="6">
        <f>'Consumption Input'!F20</f>
        <v>3631455</v>
      </c>
      <c r="C46" s="6">
        <f>'Consumption Input'!B20</f>
        <v>3255766</v>
      </c>
      <c r="D46" s="4">
        <f t="shared" si="1"/>
        <v>1.1153918924148725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44</v>
      </c>
      <c r="B47" s="6">
        <f>'Consumption Input'!F21</f>
        <v>2538922</v>
      </c>
      <c r="C47" s="6">
        <f>'Consumption Input'!B21</f>
        <v>2448610</v>
      </c>
      <c r="D47" s="4">
        <f t="shared" si="1"/>
        <v>1.036882966254324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45</v>
      </c>
      <c r="B48" s="6">
        <f>'Consumption Input'!F22</f>
        <v>2405818</v>
      </c>
      <c r="C48" s="6">
        <f>'Consumption Input'!B22</f>
        <v>2484917</v>
      </c>
      <c r="D48" s="4">
        <f t="shared" si="1"/>
        <v>0.96816835330918494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46</v>
      </c>
      <c r="B49" s="6">
        <f>'Consumption Input'!F23</f>
        <v>2803771</v>
      </c>
      <c r="C49" s="6">
        <f>'Consumption Input'!B23</f>
        <v>2793607</v>
      </c>
      <c r="D49" s="4">
        <f>B49/C49</f>
        <v>1.0036383070345971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49" t="s">
        <v>39</v>
      </c>
      <c r="B54" s="6">
        <f>'Consumption Input'!G17</f>
        <v>1304116</v>
      </c>
      <c r="C54" s="6">
        <f>'Consumption Input'!C17</f>
        <v>1273660</v>
      </c>
      <c r="D54" s="4">
        <f>B54/C54</f>
        <v>1.0239121900664228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40</v>
      </c>
      <c r="B55" s="6">
        <f>'Consumption Input'!G18</f>
        <v>1664865</v>
      </c>
      <c r="C55" s="6">
        <f>'Consumption Input'!C18</f>
        <v>1527956</v>
      </c>
      <c r="D55" s="4">
        <f t="shared" ref="D55:D60" si="2">B55/C55</f>
        <v>1.0896027110728319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43</v>
      </c>
      <c r="B56" s="6">
        <f>'Consumption Input'!G19</f>
        <v>1582276</v>
      </c>
      <c r="C56" s="6">
        <f>'Consumption Input'!C19</f>
        <v>1829758</v>
      </c>
      <c r="D56" s="4">
        <f t="shared" si="2"/>
        <v>0.8647460483845405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42</v>
      </c>
      <c r="B57" s="6">
        <f>'Consumption Input'!G20</f>
        <v>1633351</v>
      </c>
      <c r="C57" s="6">
        <f>'Consumption Input'!C20</f>
        <v>1665239</v>
      </c>
      <c r="D57" s="4">
        <f t="shared" si="2"/>
        <v>0.98085079679253251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44</v>
      </c>
      <c r="B58" s="6">
        <f>'Consumption Input'!G21</f>
        <v>1665276</v>
      </c>
      <c r="C58" s="6">
        <f>'Consumption Input'!C21</f>
        <v>1657467</v>
      </c>
      <c r="D58" s="4">
        <f t="shared" si="2"/>
        <v>1.0047114060189433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45</v>
      </c>
      <c r="B59" s="6">
        <f>'Consumption Input'!G22</f>
        <v>1561812</v>
      </c>
      <c r="C59" s="6">
        <f>'Consumption Input'!C22</f>
        <v>1535448</v>
      </c>
      <c r="D59" s="4">
        <f>B59/C59</f>
        <v>1.0171702330525032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46</v>
      </c>
      <c r="B60" s="6">
        <f>'Consumption Input'!G23</f>
        <v>1348000</v>
      </c>
      <c r="C60" s="6">
        <f>'Consumption Input'!C23</f>
        <v>1367905</v>
      </c>
      <c r="D60" s="4">
        <f t="shared" si="2"/>
        <v>0.9854485508862092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29:E29"/>
    <mergeCell ref="V8:W8"/>
    <mergeCell ref="D8:E8"/>
    <mergeCell ref="G8:H8"/>
    <mergeCell ref="J8:K8"/>
    <mergeCell ref="M8:N8"/>
    <mergeCell ref="B8:C8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topLeftCell="A10" zoomScaleNormal="100" workbookViewId="0">
      <selection activeCell="C24" sqref="C24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9" t="s">
        <v>7</v>
      </c>
      <c r="B1" s="60"/>
      <c r="C1" s="60"/>
      <c r="D1" s="60"/>
      <c r="E1" s="60"/>
      <c r="F1" s="60"/>
      <c r="G1" s="60"/>
      <c r="H1" s="6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1" t="s">
        <v>29</v>
      </c>
      <c r="D5" s="61"/>
      <c r="E5" s="61"/>
      <c r="F5" s="61"/>
      <c r="G5" s="61"/>
      <c r="H5" s="61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1"/>
      <c r="D6" s="61"/>
      <c r="E6" s="61"/>
      <c r="F6" s="61"/>
      <c r="G6" s="61"/>
      <c r="H6" s="6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3" t="s">
        <v>29</v>
      </c>
      <c r="D8" s="63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3" t="s">
        <v>26</v>
      </c>
      <c r="D9" s="63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8"/>
      <c r="C11" s="58"/>
      <c r="D11" s="58"/>
      <c r="E11" s="58"/>
      <c r="F11" s="58"/>
      <c r="G11" s="58"/>
      <c r="H11" s="58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2" t="str">
        <f>"Input Customer Deliveries ("&amp;C9&amp;")"</f>
        <v>Input Customer Deliveries (kWh)</v>
      </c>
      <c r="C13" s="62"/>
      <c r="D13" s="62"/>
      <c r="E13" s="62"/>
      <c r="F13" s="62"/>
      <c r="G13" s="62"/>
      <c r="H13" s="6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6" t="s">
        <v>28</v>
      </c>
      <c r="C14" s="56"/>
      <c r="D14" s="56"/>
      <c r="E14" s="56"/>
      <c r="F14" s="56"/>
      <c r="G14" s="56"/>
      <c r="H14" s="56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4" t="s">
        <v>37</v>
      </c>
      <c r="C15" s="64"/>
      <c r="D15" s="64"/>
      <c r="E15" s="32"/>
      <c r="F15" s="64" t="s">
        <v>36</v>
      </c>
      <c r="G15" s="64"/>
      <c r="H15" s="64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39</v>
      </c>
      <c r="B17" s="20">
        <v>2629934</v>
      </c>
      <c r="C17" s="20">
        <f>205842+1067818</f>
        <v>1273660</v>
      </c>
      <c r="D17" s="20"/>
      <c r="E17" s="21"/>
      <c r="F17" s="20">
        <v>2802052</v>
      </c>
      <c r="G17" s="20">
        <f>207131+1096985</f>
        <v>1304116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40</v>
      </c>
      <c r="B18" s="20">
        <v>3456641</v>
      </c>
      <c r="C18" s="20">
        <f>252643+1275313</f>
        <v>1527956</v>
      </c>
      <c r="D18" s="20"/>
      <c r="E18" s="21"/>
      <c r="F18" s="20">
        <v>3385366</v>
      </c>
      <c r="G18" s="20">
        <f>260232+1404633</f>
        <v>1664865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41</v>
      </c>
      <c r="B19" s="20">
        <v>4364840</v>
      </c>
      <c r="C19" s="20">
        <f>314949+1514809</f>
        <v>1829758</v>
      </c>
      <c r="D19" s="20"/>
      <c r="E19" s="21"/>
      <c r="F19" s="20">
        <v>3470448</v>
      </c>
      <c r="G19" s="20">
        <f>252655+1329621</f>
        <v>1582276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42</v>
      </c>
      <c r="B20" s="20">
        <v>3255766</v>
      </c>
      <c r="C20" s="20">
        <f>272983+1392256</f>
        <v>1665239</v>
      </c>
      <c r="D20" s="20"/>
      <c r="E20" s="21"/>
      <c r="F20" s="20">
        <f>3631455</f>
        <v>3631455</v>
      </c>
      <c r="G20" s="20">
        <f>258230+1375121</f>
        <v>1633351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44</v>
      </c>
      <c r="B21" s="20">
        <v>2448610</v>
      </c>
      <c r="C21" s="20">
        <f>244343+1413124</f>
        <v>1657467</v>
      </c>
      <c r="D21" s="20"/>
      <c r="E21" s="21"/>
      <c r="F21" s="20">
        <v>2538922</v>
      </c>
      <c r="G21" s="20">
        <f>236100+1429176</f>
        <v>1665276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45</v>
      </c>
      <c r="B22" s="20">
        <v>2484917</v>
      </c>
      <c r="C22" s="20">
        <f>224104+1311344</f>
        <v>1535448</v>
      </c>
      <c r="D22" s="20"/>
      <c r="E22" s="21"/>
      <c r="F22" s="20">
        <f>2405818</f>
        <v>2405818</v>
      </c>
      <c r="G22" s="20">
        <f>226560+1335252</f>
        <v>1561812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46</v>
      </c>
      <c r="B23" s="20">
        <v>2793607</v>
      </c>
      <c r="C23" s="20">
        <f>222908+1144997</f>
        <v>1367905</v>
      </c>
      <c r="D23" s="20"/>
      <c r="E23" s="21"/>
      <c r="F23" s="20">
        <v>2803771</v>
      </c>
      <c r="G23" s="20">
        <f>229929+1118071</f>
        <v>1348000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7"/>
      <c r="C25" s="57"/>
      <c r="D25" s="57"/>
      <c r="E25" s="57"/>
      <c r="F25" s="57"/>
      <c r="G25" s="57"/>
      <c r="H25" s="57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2"/>
      <c r="C27" s="62"/>
      <c r="D27" s="62"/>
      <c r="E27" s="62"/>
      <c r="F27" s="62"/>
      <c r="G27" s="62"/>
      <c r="H27" s="6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6"/>
      <c r="C28" s="56"/>
      <c r="D28" s="56"/>
      <c r="E28" s="56"/>
      <c r="F28" s="56"/>
      <c r="G28" s="56"/>
      <c r="H28" s="5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31" zoomScaleNormal="100" workbookViewId="0">
      <selection activeCell="M57" sqref="M57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44521</v>
      </c>
      <c r="E9" s="25">
        <v>273004.08</v>
      </c>
      <c r="G9" s="25">
        <v>39873.160000000003</v>
      </c>
      <c r="I9" s="25">
        <v>12015.52</v>
      </c>
      <c r="K9" s="25">
        <v>26659.32</v>
      </c>
      <c r="M9" s="25">
        <f>SUM(E9:K9)</f>
        <v>351552.08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44490</v>
      </c>
      <c r="E13" s="25">
        <v>288511.40999999997</v>
      </c>
      <c r="G13" s="25">
        <v>46204.18</v>
      </c>
      <c r="I13" s="25">
        <v>6892.58</v>
      </c>
      <c r="K13" s="25">
        <v>24576.93</v>
      </c>
      <c r="M13" s="25">
        <f>SUM(E13:K13)</f>
        <v>366185.1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44155</v>
      </c>
      <c r="E17" s="25">
        <v>334963.67</v>
      </c>
      <c r="G17" s="25">
        <v>44897.34</v>
      </c>
      <c r="I17" s="25">
        <v>16724.68</v>
      </c>
      <c r="K17" s="25">
        <v>30739.74</v>
      </c>
      <c r="M17" s="25">
        <f>SUM(E17:K17)</f>
        <v>427325.43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 t="s">
        <v>44</v>
      </c>
      <c r="E21" s="25">
        <v>241001</v>
      </c>
      <c r="G21" s="25">
        <v>41937</v>
      </c>
      <c r="I21" s="25">
        <v>11117</v>
      </c>
      <c r="K21" s="25">
        <v>41471</v>
      </c>
      <c r="M21" s="25">
        <f>SUM(E21:K21)</f>
        <v>335526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 t="s">
        <v>46</v>
      </c>
      <c r="D30" s="39"/>
      <c r="E30" s="20">
        <v>720</v>
      </c>
      <c r="F30" s="39"/>
      <c r="G30" s="25">
        <v>141756.26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5" t="s">
        <v>35</v>
      </c>
      <c r="J31" s="65"/>
      <c r="K31" s="65"/>
      <c r="L31" s="65"/>
      <c r="M31" s="65"/>
      <c r="N31" s="65"/>
      <c r="O31" s="65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 t="s">
        <v>45</v>
      </c>
      <c r="D34" s="39"/>
      <c r="E34" s="20">
        <v>742</v>
      </c>
      <c r="F34" s="39"/>
      <c r="G34" s="25">
        <v>148995.69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 t="s">
        <v>46</v>
      </c>
      <c r="D38" s="24"/>
      <c r="E38" s="20">
        <v>496</v>
      </c>
      <c r="F38" s="24"/>
      <c r="G38" s="25">
        <v>117920.19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44136</v>
      </c>
      <c r="D42" s="24"/>
      <c r="E42" s="20">
        <v>419</v>
      </c>
      <c r="F42" s="24"/>
      <c r="G42" s="25">
        <v>101143.81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44551</v>
      </c>
      <c r="D51" s="24"/>
      <c r="E51" s="25">
        <v>600290.42000000004</v>
      </c>
      <c r="F51" s="24"/>
      <c r="G51" s="47">
        <v>44501</v>
      </c>
      <c r="H51" s="24"/>
      <c r="I51" s="25">
        <v>612856.05000000005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44166</v>
      </c>
      <c r="D56" s="24"/>
      <c r="E56" s="25">
        <v>576779.75</v>
      </c>
      <c r="F56" s="24"/>
      <c r="G56" s="47">
        <v>44136</v>
      </c>
      <c r="H56" s="24"/>
      <c r="I56" s="25">
        <v>490408.7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/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Round</cp:lastModifiedBy>
  <cp:lastPrinted>2021-12-09T18:57:39Z</cp:lastPrinted>
  <dcterms:created xsi:type="dcterms:W3CDTF">2020-04-08T14:34:01Z</dcterms:created>
  <dcterms:modified xsi:type="dcterms:W3CDTF">2022-01-10T14:37:25Z</dcterms:modified>
</cp:coreProperties>
</file>